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obil-13\Downloads\"/>
    </mc:Choice>
  </mc:AlternateContent>
  <bookViews>
    <workbookView xWindow="0" yWindow="0" windowWidth="23040" windowHeight="9192"/>
  </bookViews>
  <sheets>
    <sheet name="Berechnung" sheetId="1" r:id="rId1"/>
    <sheet name="Diagramm" sheetId="2" r:id="rId2"/>
    <sheet name="Tabelle3" sheetId="3" r:id="rId3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1" l="1"/>
  <c r="E7" i="1" s="1"/>
  <c r="C43" i="1" l="1"/>
  <c r="C55" i="1" l="1"/>
  <c r="E43" i="1"/>
  <c r="E55" i="1"/>
  <c r="E65" i="1"/>
  <c r="E3" i="1"/>
  <c r="E5" i="1"/>
  <c r="E32" i="1"/>
  <c r="C1" i="2"/>
  <c r="C15" i="1"/>
  <c r="C16" i="1"/>
  <c r="C17" i="1"/>
  <c r="C3" i="2"/>
  <c r="C4" i="2"/>
  <c r="E9" i="1" l="1"/>
  <c r="E46" i="1" s="1"/>
  <c r="A27" i="1"/>
  <c r="E27" i="1" s="1"/>
  <c r="E45" i="1"/>
  <c r="E16" i="1"/>
  <c r="E17" i="1" l="1"/>
  <c r="A23" i="1"/>
  <c r="E23" i="1" s="1"/>
  <c r="E35" i="1"/>
  <c r="E14" i="1"/>
  <c r="E52" i="1" s="1"/>
  <c r="E56" i="1" s="1"/>
  <c r="E15" i="1"/>
  <c r="E58" i="1" l="1"/>
  <c r="E61" i="1" l="1"/>
  <c r="E64" i="1" s="1"/>
  <c r="E66" i="1" s="1"/>
  <c r="E67" i="1" s="1"/>
  <c r="C5" i="2" s="1"/>
  <c r="C2" i="2"/>
  <c r="E68" i="1" l="1"/>
  <c r="E69" i="1" l="1"/>
  <c r="C6" i="2" s="1"/>
  <c r="E70" i="1" l="1"/>
  <c r="C9" i="2" s="1"/>
  <c r="B4" i="2" l="1"/>
  <c r="B1" i="2"/>
  <c r="B3" i="2"/>
  <c r="B9" i="2"/>
  <c r="B2" i="2"/>
  <c r="B5" i="2"/>
  <c r="B6" i="2"/>
</calcChain>
</file>

<file path=xl/comments1.xml><?xml version="1.0" encoding="utf-8"?>
<comments xmlns="http://schemas.openxmlformats.org/spreadsheetml/2006/main">
  <authors>
    <author>Josef Fenninger</author>
    <author>Josef</author>
  </authors>
  <commentList>
    <comment ref="B21" authorId="0" shapeId="0">
      <text>
        <r>
          <rPr>
            <b/>
            <sz val="9"/>
            <color indexed="81"/>
            <rFont val="Calibri"/>
            <family val="2"/>
          </rPr>
          <t>Josef Fenninger:</t>
        </r>
        <r>
          <rPr>
            <sz val="9"/>
            <color indexed="81"/>
            <rFont val="Calibri"/>
            <family val="2"/>
          </rPr>
          <t xml:space="preserve">
Der Beitragsfuß, auch Umlageziffer genannt, errechnet sich aus den im Lohnnachweis gemeldeten Entgeltsummen und den Ausgaben der Berufsgenossenschaft.</t>
        </r>
      </text>
    </comment>
    <comment ref="A35" authorId="1" shapeId="0">
      <text>
        <r>
          <rPr>
            <b/>
            <sz val="9"/>
            <color indexed="81"/>
            <rFont val="Tahoma"/>
            <charset val="1"/>
          </rPr>
          <t>Josef:</t>
        </r>
        <r>
          <rPr>
            <sz val="9"/>
            <color indexed="81"/>
            <rFont val="Tahoma"/>
            <charset val="1"/>
          </rPr>
          <t xml:space="preserve">
Kann vom Arbeitgeber gewählt werden, aber nur pro Krankenkasse den gleichen Beitrag. Arbeitnehmer, die bei der gleichen Krankenkasse versichert sind, müssen mit dem gleichen Beitrag versichert werden.</t>
        </r>
      </text>
    </comment>
  </commentList>
</comments>
</file>

<file path=xl/sharedStrings.xml><?xml version="1.0" encoding="utf-8"?>
<sst xmlns="http://schemas.openxmlformats.org/spreadsheetml/2006/main" count="66" uniqueCount="57">
  <si>
    <t>Basis- und Strukturumlage</t>
  </si>
  <si>
    <t xml:space="preserve"> = Bruttolohnsumme x Gefahrenklasse x Beitragsfuß /1000</t>
  </si>
  <si>
    <t>Umlage Überaltlastausgleich nach Entgelten</t>
  </si>
  <si>
    <r>
      <t xml:space="preserve">Personalkosten pro Jahr </t>
    </r>
    <r>
      <rPr>
        <sz val="12"/>
        <color rgb="FF000000"/>
        <rFont val="Arial"/>
        <family val="2"/>
      </rPr>
      <t xml:space="preserve">/ </t>
    </r>
    <r>
      <rPr>
        <b/>
        <sz val="12"/>
        <color rgb="FF000000"/>
        <rFont val="Arial"/>
        <family val="2"/>
      </rPr>
      <t>pro Geselle</t>
    </r>
  </si>
  <si>
    <t>zu zahlende Stunden:</t>
  </si>
  <si>
    <t>x Ecklohn</t>
  </si>
  <si>
    <t>zusätzliches Urlaubsgeld:</t>
  </si>
  <si>
    <t>x Urlaubsgeld</t>
  </si>
  <si>
    <t>Sonderzahlung (Weihnachtsgeld):</t>
  </si>
  <si>
    <t>Bruttojahresverdienst des Gesellen</t>
  </si>
  <si>
    <t>Arbeitgeberanteil zur Sozialversicherung</t>
  </si>
  <si>
    <t>Pflegeversicherung</t>
  </si>
  <si>
    <t>Rentenversicherung</t>
  </si>
  <si>
    <t>Arbeitslosenversicherung</t>
  </si>
  <si>
    <t>Krankenversicherung
Anteil Arbeitgeber bei 7,3%
Arbeitnehmer bezahlt Rest</t>
  </si>
  <si>
    <t>Beiträge 50/50 augeteilt zwischen Arbeitgeber und -nehmer. 
Ausnahme: Krankenversicherung</t>
  </si>
  <si>
    <t>Anteil AG</t>
  </si>
  <si>
    <t>Gesetzliche Unfallversicherung (Berufsgenossenschaft)</t>
  </si>
  <si>
    <t>Umlagen an die gesetzl. Krankenversicherung (z.B. AOK Bayern)</t>
  </si>
  <si>
    <t>Wahlrecht:</t>
  </si>
  <si>
    <t>Krankheitstage</t>
  </si>
  <si>
    <t>Std. pro Tag</t>
  </si>
  <si>
    <t>Ecklohn</t>
  </si>
  <si>
    <t>Erstattung</t>
  </si>
  <si>
    <t>U2 Mutterschaft</t>
  </si>
  <si>
    <t>Insolvenzgeldumlage</t>
  </si>
  <si>
    <t>vom Bruttolohn</t>
  </si>
  <si>
    <t>Gratifikationen, Zuschüsse, Versicherungen, Geschenke</t>
  </si>
  <si>
    <t>Rückerstattung U1:</t>
  </si>
  <si>
    <t>Produktiv:</t>
  </si>
  <si>
    <t>Lohnbezogene Gemeinkosten:</t>
  </si>
  <si>
    <t>x Anteil</t>
  </si>
  <si>
    <t>Prod. Std.</t>
  </si>
  <si>
    <t>Lohnkosten pro Produktivstunde:</t>
  </si>
  <si>
    <t>Buchgemeinkosten</t>
  </si>
  <si>
    <t>kalkulatorische Kosten</t>
  </si>
  <si>
    <t>Lohnbezogene Gemeinkosten</t>
  </si>
  <si>
    <t>Summe Gemeinkosten</t>
  </si>
  <si>
    <t>Wagnis und Gewinn</t>
  </si>
  <si>
    <t>Kosten pro Produktivstunde</t>
  </si>
  <si>
    <t>Nettostundensatz</t>
  </si>
  <si>
    <t>Mehrwertsteuer</t>
  </si>
  <si>
    <t>Bruttostundensatz</t>
  </si>
  <si>
    <t>Auf welche Größen kann der Unternehmer Einfluß nehmen?</t>
  </si>
  <si>
    <t>Bruttolohn Geselle</t>
  </si>
  <si>
    <t>Freibetrag = 219.500 €</t>
  </si>
  <si>
    <t xml:space="preserve"> = (Bruttolohnsumme - Freibetrag ) x Beitragsfuß /1000</t>
  </si>
  <si>
    <t>Umlage Überaltlastausgleich nach Neurenten</t>
  </si>
  <si>
    <t>Ecklohn Geselle</t>
  </si>
  <si>
    <t>Arbeitskleidung, persönliche Schutzausrüstung</t>
  </si>
  <si>
    <t>vorgeschriebene und freiwillige Personalnebenkosten</t>
  </si>
  <si>
    <t>U1 Krankheit = Lohnerstattung im Krankheitsfall</t>
  </si>
  <si>
    <t>b) Lohnkosten pro Jahr und Geselle 2024</t>
  </si>
  <si>
    <t>1,5% Beitrag -&gt; 50% Erstattung</t>
  </si>
  <si>
    <t>2,0% Beitrag -&gt; 60% Erstattung</t>
  </si>
  <si>
    <t>2,4% Beitrag -&gt; 70% Erstattung</t>
  </si>
  <si>
    <t>3,6% Beitrag -&gt; 80% Erstattung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</si>
</sst>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0.0%"/>
    <numFmt numFmtId="166" formatCode="0\ &quot;Std.&quot;"/>
    <numFmt numFmtId="167" formatCode="0\ &quot;Tage&quot;"/>
    <numFmt numFmtId="168" formatCode="0.0\ &quot;Std.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u/>
      <sz val="12"/>
      <color rgb="FF000000"/>
      <name val="Arial"/>
      <family val="2"/>
    </font>
    <font>
      <b/>
      <sz val="14"/>
      <color rgb="FF000000"/>
      <name val="Arial"/>
      <family val="2"/>
    </font>
    <font>
      <sz val="11"/>
      <color rgb="FF000000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center"/>
    </xf>
    <xf numFmtId="0" fontId="4" fillId="0" borderId="0" xfId="0" applyFont="1"/>
    <xf numFmtId="44" fontId="0" fillId="0" borderId="0" xfId="1" applyFont="1"/>
    <xf numFmtId="44" fontId="0" fillId="0" borderId="0" xfId="0" applyNumberFormat="1"/>
    <xf numFmtId="9" fontId="0" fillId="0" borderId="0" xfId="2" applyFont="1"/>
    <xf numFmtId="0" fontId="6" fillId="0" borderId="0" xfId="0" applyFont="1"/>
    <xf numFmtId="164" fontId="0" fillId="0" borderId="0" xfId="2" applyNumberFormat="1" applyFont="1"/>
    <xf numFmtId="10" fontId="0" fillId="0" borderId="0" xfId="2" applyNumberFormat="1" applyFont="1"/>
    <xf numFmtId="0" fontId="0" fillId="0" borderId="0" xfId="0" applyAlignment="1">
      <alignment wrapText="1"/>
    </xf>
    <xf numFmtId="0" fontId="3" fillId="0" borderId="0" xfId="0" applyFont="1"/>
    <xf numFmtId="0" fontId="2" fillId="0" borderId="0" xfId="0" applyFont="1"/>
    <xf numFmtId="166" fontId="0" fillId="0" borderId="0" xfId="0" applyNumberFormat="1"/>
    <xf numFmtId="167" fontId="0" fillId="0" borderId="0" xfId="0" applyNumberFormat="1"/>
    <xf numFmtId="44" fontId="2" fillId="0" borderId="0" xfId="0" applyNumberFormat="1" applyFont="1"/>
    <xf numFmtId="0" fontId="3" fillId="0" borderId="0" xfId="0" applyFont="1" applyAlignment="1">
      <alignment horizontal="left" vertical="center"/>
    </xf>
    <xf numFmtId="168" fontId="0" fillId="0" borderId="0" xfId="0" applyNumberFormat="1"/>
    <xf numFmtId="10" fontId="0" fillId="0" borderId="0" xfId="2" applyNumberFormat="1" applyFont="1" applyFill="1"/>
    <xf numFmtId="44" fontId="0" fillId="0" borderId="0" xfId="1" applyFont="1" applyFill="1"/>
    <xf numFmtId="44" fontId="0" fillId="0" borderId="1" xfId="1" applyFont="1" applyBorder="1"/>
    <xf numFmtId="44" fontId="0" fillId="0" borderId="1" xfId="0" applyNumberFormat="1" applyBorder="1"/>
    <xf numFmtId="44" fontId="0" fillId="2" borderId="0" xfId="1" applyFont="1" applyFill="1"/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5">
    <cellStyle name="Besuchter Hyperlink" xfId="4" builtinId="9" hidden="1"/>
    <cellStyle name="Link" xfId="3" builtinId="8" hidden="1"/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Diagramm!$A$1:$A$6</c:f>
              <c:strCache>
                <c:ptCount val="6"/>
                <c:pt idx="0">
                  <c:v>Bruttolohn Geselle</c:v>
                </c:pt>
                <c:pt idx="1">
                  <c:v>Lohnbezogene Gemeinkosten</c:v>
                </c:pt>
                <c:pt idx="2">
                  <c:v>Buchgemeinkosten</c:v>
                </c:pt>
                <c:pt idx="3">
                  <c:v>kalkulatorische Kosten</c:v>
                </c:pt>
                <c:pt idx="4">
                  <c:v>Wagnis und Gewinn</c:v>
                </c:pt>
                <c:pt idx="5">
                  <c:v>Mehrwertsteuer</c:v>
                </c:pt>
              </c:strCache>
            </c:strRef>
          </c:cat>
          <c:val>
            <c:numRef>
              <c:f>Diagramm!$B$1:$B$6</c:f>
              <c:numCache>
                <c:formatCode>0%</c:formatCode>
                <c:ptCount val="6"/>
                <c:pt idx="0">
                  <c:v>0.21889905297106502</c:v>
                </c:pt>
                <c:pt idx="1">
                  <c:v>0.17182377715091005</c:v>
                </c:pt>
                <c:pt idx="2">
                  <c:v>0.21480535639602172</c:v>
                </c:pt>
                <c:pt idx="3">
                  <c:v>0.12519888692007405</c:v>
                </c:pt>
                <c:pt idx="4">
                  <c:v>0.10960906101571062</c:v>
                </c:pt>
                <c:pt idx="5">
                  <c:v>0.15966386554621848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D1-485D-B050-3AA60C193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748525407885497"/>
          <c:y val="0.318490096590548"/>
          <c:w val="0.30007306629439601"/>
          <c:h val="0.36301954336379"/>
        </c:manualLayout>
      </c:layout>
      <c:overlay val="0"/>
      <c:txPr>
        <a:bodyPr/>
        <a:lstStyle/>
        <a:p>
          <a:pPr rtl="0">
            <a:defRPr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228299</xdr:colOff>
      <xdr:row>70</xdr:row>
      <xdr:rowOff>147748</xdr:rowOff>
    </xdr:from>
    <xdr:to>
      <xdr:col>11</xdr:col>
      <xdr:colOff>90141</xdr:colOff>
      <xdr:row>147</xdr:row>
      <xdr:rowOff>53184</xdr:rowOff>
    </xdr:to>
    <xdr:sp macro="" textlink="">
      <xdr:nvSpPr>
        <xdr:cNvPr id="2" name="Rechteck 1"/>
        <xdr:cNvSpPr/>
      </xdr:nvSpPr>
      <xdr:spPr>
        <a:xfrm>
          <a:off x="4784533" y="13795431"/>
          <a:ext cx="5448091" cy="1406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238124</xdr:colOff>
      <xdr:row>10</xdr:row>
      <xdr:rowOff>185736</xdr:rowOff>
    </xdr:from>
    <xdr:to>
      <xdr:col>6</xdr:col>
      <xdr:colOff>695324</xdr:colOff>
      <xdr:row>30</xdr:row>
      <xdr:rowOff>171449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72"/>
  <sheetViews>
    <sheetView tabSelected="1" zoomScale="145" zoomScaleNormal="145" zoomScalePageLayoutView="175" workbookViewId="0">
      <selection activeCell="E68" sqref="E68"/>
    </sheetView>
  </sheetViews>
  <sheetFormatPr baseColWidth="10" defaultRowHeight="14.4" x14ac:dyDescent="0.3"/>
  <cols>
    <col min="1" max="1" width="30.6640625" customWidth="1"/>
    <col min="3" max="3" width="12.6640625" customWidth="1"/>
    <col min="5" max="5" width="12" bestFit="1" customWidth="1"/>
  </cols>
  <sheetData>
    <row r="1" spans="1:5" ht="17.399999999999999" x14ac:dyDescent="0.3">
      <c r="A1" s="8" t="s">
        <v>52</v>
      </c>
    </row>
    <row r="3" spans="1:5" x14ac:dyDescent="0.3">
      <c r="A3" t="s">
        <v>4</v>
      </c>
      <c r="B3" s="14">
        <v>2080</v>
      </c>
      <c r="C3" t="s">
        <v>5</v>
      </c>
      <c r="D3" s="23">
        <f>19.25</f>
        <v>19.25</v>
      </c>
      <c r="E3" s="6">
        <f>B3*D3</f>
        <v>40040</v>
      </c>
    </row>
    <row r="5" spans="1:5" x14ac:dyDescent="0.3">
      <c r="A5" t="s">
        <v>6</v>
      </c>
      <c r="B5" s="15">
        <v>26</v>
      </c>
      <c r="C5" t="s">
        <v>7</v>
      </c>
      <c r="D5" s="5">
        <v>0</v>
      </c>
      <c r="E5" s="5">
        <f>B5*D5</f>
        <v>0</v>
      </c>
    </row>
    <row r="7" spans="1:5" x14ac:dyDescent="0.3">
      <c r="A7" t="s">
        <v>8</v>
      </c>
      <c r="B7" s="14">
        <v>173</v>
      </c>
      <c r="C7" t="s">
        <v>31</v>
      </c>
      <c r="D7" s="7">
        <v>0.5</v>
      </c>
      <c r="E7" s="6">
        <f>B7*D3*D7</f>
        <v>1665.125</v>
      </c>
    </row>
    <row r="9" spans="1:5" ht="15.6" x14ac:dyDescent="0.3">
      <c r="A9" s="4" t="s">
        <v>9</v>
      </c>
      <c r="E9" s="6">
        <f>SUM(E3:E8)</f>
        <v>41705.125</v>
      </c>
    </row>
    <row r="11" spans="1:5" ht="15.6" x14ac:dyDescent="0.3">
      <c r="A11" s="4" t="s">
        <v>10</v>
      </c>
    </row>
    <row r="12" spans="1:5" ht="30.75" customHeight="1" x14ac:dyDescent="0.3">
      <c r="A12" s="24" t="s">
        <v>15</v>
      </c>
      <c r="B12" s="24"/>
      <c r="C12" s="24"/>
      <c r="D12" s="24"/>
    </row>
    <row r="13" spans="1:5" x14ac:dyDescent="0.3">
      <c r="C13" t="s">
        <v>16</v>
      </c>
      <c r="E13" s="6"/>
    </row>
    <row r="14" spans="1:5" ht="43.2" x14ac:dyDescent="0.3">
      <c r="A14" s="11" t="s">
        <v>14</v>
      </c>
      <c r="B14" s="10">
        <v>0.16300000000000001</v>
      </c>
      <c r="C14" s="10">
        <v>7.2999999999999995E-2</v>
      </c>
      <c r="E14" s="6">
        <f>C14*$E$9</f>
        <v>3044.4741249999997</v>
      </c>
    </row>
    <row r="15" spans="1:5" x14ac:dyDescent="0.3">
      <c r="A15" t="s">
        <v>11</v>
      </c>
      <c r="B15" s="10">
        <v>3.4000000000000002E-2</v>
      </c>
      <c r="C15" s="19">
        <f>B15/2</f>
        <v>1.7000000000000001E-2</v>
      </c>
      <c r="E15" s="6">
        <f t="shared" ref="E15:E17" si="0">C15*$E$9</f>
        <v>708.98712500000011</v>
      </c>
    </row>
    <row r="16" spans="1:5" x14ac:dyDescent="0.3">
      <c r="A16" t="s">
        <v>12</v>
      </c>
      <c r="B16" s="10">
        <v>0.186</v>
      </c>
      <c r="C16" s="10">
        <f t="shared" ref="C16:C17" si="1">B16/2</f>
        <v>9.2999999999999999E-2</v>
      </c>
      <c r="E16" s="6">
        <f t="shared" si="0"/>
        <v>3878.5766250000001</v>
      </c>
    </row>
    <row r="17" spans="1:5" x14ac:dyDescent="0.3">
      <c r="A17" t="s">
        <v>13</v>
      </c>
      <c r="B17" s="19">
        <v>2.5999999999999999E-2</v>
      </c>
      <c r="C17" s="19">
        <f t="shared" si="1"/>
        <v>1.2999999999999999E-2</v>
      </c>
      <c r="E17" s="6">
        <f t="shared" si="0"/>
        <v>542.16662499999995</v>
      </c>
    </row>
    <row r="19" spans="1:5" ht="15.6" x14ac:dyDescent="0.3">
      <c r="A19" s="4" t="s">
        <v>17</v>
      </c>
    </row>
    <row r="20" spans="1:5" ht="15" x14ac:dyDescent="0.3">
      <c r="A20" s="3" t="s">
        <v>0</v>
      </c>
    </row>
    <row r="21" spans="1:5" ht="15" x14ac:dyDescent="0.3">
      <c r="A21" s="1" t="s">
        <v>1</v>
      </c>
    </row>
    <row r="23" spans="1:5" x14ac:dyDescent="0.3">
      <c r="A23" s="6">
        <f>E9</f>
        <v>41705.125</v>
      </c>
      <c r="B23">
        <v>4.09</v>
      </c>
      <c r="C23" s="5">
        <v>4.88</v>
      </c>
      <c r="E23" s="6">
        <f>A23*B23*C23/1000</f>
        <v>832.40093089999993</v>
      </c>
    </row>
    <row r="25" spans="1:5" ht="15" x14ac:dyDescent="0.3">
      <c r="A25" s="25" t="s">
        <v>47</v>
      </c>
      <c r="B25" s="25"/>
      <c r="C25" s="25"/>
    </row>
    <row r="26" spans="1:5" ht="15" x14ac:dyDescent="0.3">
      <c r="A26" s="1" t="s">
        <v>1</v>
      </c>
    </row>
    <row r="27" spans="1:5" x14ac:dyDescent="0.3">
      <c r="A27" s="6">
        <f>E9</f>
        <v>41705.125</v>
      </c>
      <c r="B27">
        <v>4.09</v>
      </c>
      <c r="C27" s="20">
        <v>0.4</v>
      </c>
      <c r="E27" s="6">
        <f>A27*B27*C27/1000</f>
        <v>68.229584500000001</v>
      </c>
    </row>
    <row r="29" spans="1:5" ht="15" x14ac:dyDescent="0.3">
      <c r="A29" s="25" t="s">
        <v>2</v>
      </c>
      <c r="B29" s="25"/>
      <c r="C29" s="25"/>
    </row>
    <row r="30" spans="1:5" ht="15" x14ac:dyDescent="0.3">
      <c r="A30" s="2" t="s">
        <v>45</v>
      </c>
    </row>
    <row r="31" spans="1:5" ht="15" x14ac:dyDescent="0.3">
      <c r="A31" s="17" t="s">
        <v>46</v>
      </c>
    </row>
    <row r="32" spans="1:5" x14ac:dyDescent="0.3">
      <c r="A32" s="6"/>
      <c r="C32" s="23">
        <v>2</v>
      </c>
      <c r="E32" s="6">
        <f>A32*C32/1000</f>
        <v>0</v>
      </c>
    </row>
    <row r="33" spans="1:5" x14ac:dyDescent="0.3">
      <c r="A33" s="6"/>
      <c r="C33" s="5"/>
      <c r="E33" s="6"/>
    </row>
    <row r="34" spans="1:5" ht="15.6" x14ac:dyDescent="0.3">
      <c r="A34" s="4" t="s">
        <v>18</v>
      </c>
    </row>
    <row r="35" spans="1:5" x14ac:dyDescent="0.3">
      <c r="A35" s="13" t="s">
        <v>51</v>
      </c>
      <c r="D35" s="9">
        <v>0.02</v>
      </c>
      <c r="E35" s="6">
        <f>D35*E9</f>
        <v>834.10249999999996</v>
      </c>
    </row>
    <row r="36" spans="1:5" ht="15" x14ac:dyDescent="0.3">
      <c r="A36" s="26" t="s">
        <v>19</v>
      </c>
      <c r="B36" s="26"/>
      <c r="C36" s="26"/>
      <c r="D36" s="26"/>
    </row>
    <row r="37" spans="1:5" x14ac:dyDescent="0.3">
      <c r="A37" t="s">
        <v>53</v>
      </c>
    </row>
    <row r="38" spans="1:5" x14ac:dyDescent="0.3">
      <c r="A38" t="s">
        <v>54</v>
      </c>
    </row>
    <row r="39" spans="1:5" x14ac:dyDescent="0.3">
      <c r="A39" t="s">
        <v>55</v>
      </c>
    </row>
    <row r="40" spans="1:5" x14ac:dyDescent="0.3">
      <c r="A40" t="s">
        <v>56</v>
      </c>
    </row>
    <row r="41" spans="1:5" x14ac:dyDescent="0.3">
      <c r="A41" s="13" t="s">
        <v>28</v>
      </c>
    </row>
    <row r="42" spans="1:5" x14ac:dyDescent="0.3">
      <c r="A42" t="s">
        <v>20</v>
      </c>
      <c r="B42" t="s">
        <v>21</v>
      </c>
      <c r="C42" t="s">
        <v>22</v>
      </c>
      <c r="D42" t="s">
        <v>23</v>
      </c>
    </row>
    <row r="43" spans="1:5" x14ac:dyDescent="0.3">
      <c r="A43" s="15">
        <v>10</v>
      </c>
      <c r="B43" s="14">
        <v>8</v>
      </c>
      <c r="C43" s="6">
        <f>D3</f>
        <v>19.25</v>
      </c>
      <c r="D43" s="7">
        <v>0.6</v>
      </c>
      <c r="E43" s="6">
        <f>-A43*B43*C43*D43</f>
        <v>-924</v>
      </c>
    </row>
    <row r="45" spans="1:5" x14ac:dyDescent="0.3">
      <c r="A45" s="13" t="s">
        <v>24</v>
      </c>
      <c r="B45" s="10">
        <v>3.8999999999999998E-3</v>
      </c>
      <c r="C45" t="s">
        <v>26</v>
      </c>
      <c r="E45" s="6">
        <f>B45*E9</f>
        <v>162.64998749999998</v>
      </c>
    </row>
    <row r="46" spans="1:5" x14ac:dyDescent="0.3">
      <c r="A46" s="13" t="s">
        <v>25</v>
      </c>
      <c r="B46" s="10">
        <v>5.9999999999999995E-4</v>
      </c>
      <c r="C46" t="s">
        <v>26</v>
      </c>
      <c r="E46" s="6">
        <f>B46*E9</f>
        <v>25.023074999999999</v>
      </c>
    </row>
    <row r="48" spans="1:5" ht="15.6" x14ac:dyDescent="0.3">
      <c r="A48" s="4" t="s">
        <v>50</v>
      </c>
    </row>
    <row r="49" spans="1:5" ht="15.6" x14ac:dyDescent="0.3">
      <c r="A49" s="12" t="s">
        <v>49</v>
      </c>
      <c r="E49" s="5">
        <v>500</v>
      </c>
    </row>
    <row r="50" spans="1:5" ht="15.6" x14ac:dyDescent="0.3">
      <c r="A50" s="12" t="s">
        <v>27</v>
      </c>
      <c r="E50" s="5">
        <v>300</v>
      </c>
    </row>
    <row r="52" spans="1:5" ht="15.6" x14ac:dyDescent="0.3">
      <c r="A52" s="4" t="s">
        <v>3</v>
      </c>
      <c r="E52" s="6">
        <f>SUM(E9:E51)</f>
        <v>51677.735577899999</v>
      </c>
    </row>
    <row r="54" spans="1:5" x14ac:dyDescent="0.3">
      <c r="B54" t="s">
        <v>32</v>
      </c>
      <c r="C54" t="s">
        <v>22</v>
      </c>
    </row>
    <row r="55" spans="1:5" x14ac:dyDescent="0.3">
      <c r="A55" t="s">
        <v>29</v>
      </c>
      <c r="B55" s="18">
        <v>1504</v>
      </c>
      <c r="C55" s="6">
        <f>C43</f>
        <v>19.25</v>
      </c>
      <c r="E55" s="6">
        <f>B55*C55</f>
        <v>28952</v>
      </c>
    </row>
    <row r="56" spans="1:5" x14ac:dyDescent="0.3">
      <c r="B56" t="s">
        <v>30</v>
      </c>
      <c r="E56" s="9">
        <f>(E52-E55)/E55</f>
        <v>0.78494527417449567</v>
      </c>
    </row>
    <row r="58" spans="1:5" x14ac:dyDescent="0.3">
      <c r="A58" t="s">
        <v>33</v>
      </c>
      <c r="E58" s="6">
        <f>E52/B55</f>
        <v>34.360196527859038</v>
      </c>
    </row>
    <row r="61" spans="1:5" x14ac:dyDescent="0.3">
      <c r="B61" t="s">
        <v>36</v>
      </c>
      <c r="E61" s="5">
        <f>E58-C55</f>
        <v>15.110196527859038</v>
      </c>
    </row>
    <row r="62" spans="1:5" x14ac:dyDescent="0.3">
      <c r="B62" t="s">
        <v>34</v>
      </c>
      <c r="E62" s="5">
        <v>18.89</v>
      </c>
    </row>
    <row r="63" spans="1:5" x14ac:dyDescent="0.3">
      <c r="B63" t="s">
        <v>35</v>
      </c>
      <c r="E63" s="21">
        <v>11.01</v>
      </c>
    </row>
    <row r="64" spans="1:5" x14ac:dyDescent="0.3">
      <c r="B64" t="s">
        <v>37</v>
      </c>
      <c r="E64" s="6">
        <f>SUM(E61:E63)</f>
        <v>45.010196527859037</v>
      </c>
    </row>
    <row r="65" spans="1:5" x14ac:dyDescent="0.3">
      <c r="B65" t="s">
        <v>48</v>
      </c>
      <c r="E65" s="22">
        <f>C55</f>
        <v>19.25</v>
      </c>
    </row>
    <row r="66" spans="1:5" x14ac:dyDescent="0.3">
      <c r="B66" t="s">
        <v>39</v>
      </c>
      <c r="E66" s="6">
        <f>C55+E64</f>
        <v>64.260196527859037</v>
      </c>
    </row>
    <row r="67" spans="1:5" x14ac:dyDescent="0.3">
      <c r="B67" t="s">
        <v>38</v>
      </c>
      <c r="D67" s="7">
        <v>0.15</v>
      </c>
      <c r="E67" s="6">
        <f>E66*D67</f>
        <v>9.6390294791788556</v>
      </c>
    </row>
    <row r="68" spans="1:5" x14ac:dyDescent="0.3">
      <c r="B68" t="s">
        <v>40</v>
      </c>
      <c r="E68" s="6">
        <f>SUM(E66:E67)</f>
        <v>73.899226007037896</v>
      </c>
    </row>
    <row r="69" spans="1:5" x14ac:dyDescent="0.3">
      <c r="B69" t="s">
        <v>41</v>
      </c>
      <c r="D69" s="7">
        <v>0.19</v>
      </c>
      <c r="E69" s="6">
        <f>D69*E68</f>
        <v>14.040852941337201</v>
      </c>
    </row>
    <row r="70" spans="1:5" x14ac:dyDescent="0.3">
      <c r="B70" s="13" t="s">
        <v>42</v>
      </c>
      <c r="C70" s="13"/>
      <c r="D70" s="13"/>
      <c r="E70" s="16">
        <f>SUM(E68:E69)</f>
        <v>87.940078948375103</v>
      </c>
    </row>
    <row r="72" spans="1:5" x14ac:dyDescent="0.3">
      <c r="A72" s="13" t="s">
        <v>43</v>
      </c>
    </row>
  </sheetData>
  <mergeCells count="4">
    <mergeCell ref="A12:D12"/>
    <mergeCell ref="A29:C29"/>
    <mergeCell ref="A25:C25"/>
    <mergeCell ref="A36:D36"/>
  </mergeCells>
  <pageMargins left="0.70866141732283472" right="0.51181102362204722" top="0.39370078740157483" bottom="0.39370078740157483" header="0.31496062992125984" footer="0.31496062992125984"/>
  <pageSetup paperSize="9" orientation="portrait" horizontalDpi="4294967293" verticalDpi="4294967293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C3" sqref="C3"/>
    </sheetView>
  </sheetViews>
  <sheetFormatPr baseColWidth="10" defaultRowHeight="14.4" x14ac:dyDescent="0.3"/>
  <cols>
    <col min="1" max="1" width="27.6640625" bestFit="1" customWidth="1"/>
  </cols>
  <sheetData>
    <row r="1" spans="1:3" x14ac:dyDescent="0.3">
      <c r="A1" t="s">
        <v>44</v>
      </c>
      <c r="B1" s="7">
        <f t="shared" ref="B1:B6" si="0">C1/$C$9</f>
        <v>0.21889905297106502</v>
      </c>
      <c r="C1" s="6">
        <f>Berechnung!D3</f>
        <v>19.25</v>
      </c>
    </row>
    <row r="2" spans="1:3" x14ac:dyDescent="0.3">
      <c r="A2" t="s">
        <v>36</v>
      </c>
      <c r="B2" s="7">
        <f t="shared" si="0"/>
        <v>0.17182377715091005</v>
      </c>
      <c r="C2" s="6">
        <f>Berechnung!E61</f>
        <v>15.110196527859038</v>
      </c>
    </row>
    <row r="3" spans="1:3" x14ac:dyDescent="0.3">
      <c r="A3" t="s">
        <v>34</v>
      </c>
      <c r="B3" s="7">
        <f t="shared" si="0"/>
        <v>0.21480535639602172</v>
      </c>
      <c r="C3" s="6">
        <f>Berechnung!E62</f>
        <v>18.89</v>
      </c>
    </row>
    <row r="4" spans="1:3" x14ac:dyDescent="0.3">
      <c r="A4" t="s">
        <v>35</v>
      </c>
      <c r="B4" s="7">
        <f t="shared" si="0"/>
        <v>0.12519888692007405</v>
      </c>
      <c r="C4" s="6">
        <f>Berechnung!E63</f>
        <v>11.01</v>
      </c>
    </row>
    <row r="5" spans="1:3" x14ac:dyDescent="0.3">
      <c r="A5" t="s">
        <v>38</v>
      </c>
      <c r="B5" s="7">
        <f t="shared" si="0"/>
        <v>0.10960906101571062</v>
      </c>
      <c r="C5" s="6">
        <f>Berechnung!E67</f>
        <v>9.6390294791788556</v>
      </c>
    </row>
    <row r="6" spans="1:3" x14ac:dyDescent="0.3">
      <c r="A6" t="s">
        <v>41</v>
      </c>
      <c r="B6" s="7">
        <f t="shared" si="0"/>
        <v>0.15966386554621848</v>
      </c>
      <c r="C6" s="6">
        <f>Berechnung!E69</f>
        <v>14.040852941337201</v>
      </c>
    </row>
    <row r="7" spans="1:3" x14ac:dyDescent="0.3">
      <c r="B7" s="7"/>
    </row>
    <row r="8" spans="1:3" x14ac:dyDescent="0.3">
      <c r="B8" s="7"/>
    </row>
    <row r="9" spans="1:3" x14ac:dyDescent="0.3">
      <c r="A9" s="13" t="s">
        <v>42</v>
      </c>
      <c r="B9" s="7">
        <f>C9/$C$9</f>
        <v>1</v>
      </c>
      <c r="C9" s="16">
        <f>Berechnung!E70</f>
        <v>87.940078948375103</v>
      </c>
    </row>
  </sheetData>
  <pageMargins left="0.7" right="0.7" top="0.78740157499999996" bottom="0.78740157499999996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Berechnung</vt:lpstr>
      <vt:lpstr>Diagramm</vt:lpstr>
      <vt:lpstr>Tabelle3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</dc:creator>
  <cp:lastModifiedBy>Mobil-13</cp:lastModifiedBy>
  <cp:lastPrinted>2017-11-11T08:51:34Z</cp:lastPrinted>
  <dcterms:created xsi:type="dcterms:W3CDTF">2017-11-11T07:58:30Z</dcterms:created>
  <dcterms:modified xsi:type="dcterms:W3CDTF">2024-10-11T14:28:20Z</dcterms:modified>
</cp:coreProperties>
</file>